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03" lockStructure="1"/>
  <bookViews>
    <workbookView xWindow="480" yWindow="120" windowWidth="18195" windowHeight="12840"/>
  </bookViews>
  <sheets>
    <sheet name="Lote-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M1" i="1" l="1"/>
  <c r="P5" i="1" s="1"/>
  <c r="L35" i="1" s="1"/>
  <c r="I2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P2" i="1" l="1"/>
  <c r="L19" i="1" s="1"/>
  <c r="P4" i="1"/>
  <c r="L29" i="1" s="1"/>
  <c r="P1" i="1"/>
  <c r="L14" i="1" s="1"/>
  <c r="P3" i="1"/>
  <c r="L24" i="1" s="1"/>
  <c r="L20" i="1"/>
  <c r="Q20" i="1"/>
  <c r="L30" i="1"/>
  <c r="Q30" i="1"/>
  <c r="L15" i="1"/>
  <c r="Q15" i="1"/>
  <c r="L25" i="1"/>
  <c r="Q25" i="1"/>
  <c r="L36" i="1"/>
  <c r="Q36" i="1" s="1"/>
  <c r="M36" i="1"/>
  <c r="M26" i="1" l="1"/>
  <c r="L26" i="1"/>
  <c r="Q26" i="1" s="1"/>
  <c r="M16" i="1"/>
  <c r="L16" i="1"/>
  <c r="Q16" i="1" s="1"/>
  <c r="M31" i="1"/>
  <c r="L31" i="1"/>
  <c r="Q31" i="1" s="1"/>
  <c r="M21" i="1"/>
  <c r="L21" i="1"/>
  <c r="Q21" i="1" s="1"/>
  <c r="M8" i="1" l="1"/>
  <c r="C42" i="1" s="1"/>
</calcChain>
</file>

<file path=xl/sharedStrings.xml><?xml version="1.0" encoding="utf-8"?>
<sst xmlns="http://schemas.openxmlformats.org/spreadsheetml/2006/main" count="99" uniqueCount="82">
  <si>
    <t>PREFEITURA MUNICIPAL DE CAMPOS BELOS - GO</t>
  </si>
  <si>
    <t>Planilha para Proposta do Pregão Nº 011/2018 Lote Nº 1</t>
  </si>
  <si>
    <t>PROPOSTA DE PREÇO</t>
  </si>
  <si>
    <t>Contratação de pessoas jurídicas para prestação de serviços de transporte escolar da rede municipal e estadual, por preço unitário, nele incluídos todos os tributos, encargos, despesas indiretas e benefícios incluindo o fornecimento de veículos convencionais e adaptados, abastecidos de combustível com toda a manutenção corretiva e preventiva inclusa.</t>
  </si>
  <si>
    <t>Modalidade</t>
  </si>
  <si>
    <t>Empresa</t>
  </si>
  <si>
    <t>Endereço</t>
  </si>
  <si>
    <t>Bairro</t>
  </si>
  <si>
    <t>Cidade</t>
  </si>
  <si>
    <t>CPF/CNPJ:</t>
  </si>
  <si>
    <t>Dt. Expedição</t>
  </si>
  <si>
    <t>Carimbo</t>
  </si>
  <si>
    <t xml:space="preserve">Solicitamos fornecer, mediante apresentação de proposta, e observando as condições em anexo, o preço, qualidade e </t>
  </si>
  <si>
    <t xml:space="preserve">prazo de pagamento das mercadorias e/ou serviços abaixo especificados, a está comissão, no endereço acima citado. </t>
  </si>
  <si>
    <t>CAMPOS BELOS, 09:00  HORAS DO DIA  15/02/2018.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</si>
  <si>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</si>
  <si>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</si>
  <si>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</si>
  <si>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</si>
  <si>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</si>
  <si>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</si>
  <si>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</si>
  <si>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</si>
  <si>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SAINDO DA GARAGEM MUNICIPAL, C/  DESTINO AS FAZENDAS: SARZEDA, DOMINGOS FAROFA, SÃO JOÃO, ESTANCIA ALTO DA SERRA, POÇO DE FOGO, SITIO PARAISO, CHACARA PECUARIA, EM BUSCA DOS ALUNOS(S) PARA A(S) ESCOLA/COLEGIO (S) JANDIRA AIRES, DOM ALANO, NIEDJA, RICARDAE POLIVALENTE E VICE-VERSA, EM ESTRADAS NAO PAVIMENTADAS E DE DIFICIL ACESSO. OBS. APÓS A REALIZAÇÃO DOS SERVIÇOS O VEICULO DEVERÁ PERNOITAR NA GARAGEM MUNICIPAL.</t>
  </si>
  <si>
    <t>SAINDO DA GARAGEM  MUNICIPAL, C/  DESTINO AS FAZENDAS: VACA MORTA, BOCA DA CAATINGA, TOURO, PINHEIRA E   CAMPOS BELOS A ARRAIAS/TO EM BUSCA DOS ALUNOS(S) PARA A(S) ESCOLA/COLEGIO (S) JOANA MIRANDA, ZILMA, FELISMINA, POLIVALENTE, DOM ALANO E NIEDJA E VICE-VERSA,  EM ESTRADAS NAO PAVIMENTADAS E DE DIFICIL ACESSO. OBS. APÓS A REALIZAÇÃO DOS SERVIÇOS O VEICULO DEVERÁ PERNOITAR NA GARAGEM MUNICIPAL.</t>
  </si>
  <si>
    <t>SAINDO DA GARAGEM MUNICIPAL, C/  DESTINO AS FAZENDAS: 7 IRMAOS, FUNDO DO PASTO, IPE, SANTA HELENA, LAGE,  SANTA MARIA, CATINGUINHA, EM BUSCA DOS ALUNOS(S) PARA A(S) ESCOLA/COLEGIO (S) JOANA MIRANDA, ZILMA, JOSÉ PEREIRA, FELISMINA, POLIVALENTE, DOM ALANO E NIEDJA E VICE-VERSA, EM ESTRADAS NAO PAVIMENTADAS E DE DIFICIL ACESSO. OBS. APÓS A REALIZAÇÃO DOS SERVIÇOS O VEICULO DEVERÁ PERNOITAR NA GARAGEM MUNICIPAL.</t>
  </si>
  <si>
    <t>SAINDO DA GARAGEM MUNICIPAL, C/  DESTINO AS FAZENDAS:  BUQUEIRÃO DO CEDRO, TOURO, GASGAR, LAGOAO, SÃO BENTO, COITE E BARRA DO DIA,  EM BUSCA DOS ALUNOS(S) PARA A(S) ESCOLA/COLEGIO (S) ZILMA, OANA MIRANDA, NIEDJA, DOM ALANO, JANDIRA AIRES E JOSE PEREIRA E VICE-VERSA, EM ESTRADAS NAO PAVIMENTADAS E DE DIFICIL ACESSO. OBS. APÓS A REALIZAÇÃO DOS SERVIÇOS O VEICULO DEVERÁ PERNOITAR NA GARAGEM MUNICIPAL.</t>
  </si>
  <si>
    <t>SAINDO DA GARAGEM MUNICIPAL, C/  DESTINO AO POVOADO BARREIRÃO E FAZENDAS:  RECREIO, CONFORTO, GUARIROBA, SOBRADINHO, TAQUARUÇU,  EM BUSCA DOS ALUNOS(S) PARA A(S) ESCOLA/COLEGIO (S) OSWALDO DE SOUSA, JOANA MIRANDA E POLIVALENTE E VICE-VERSA, EM ESTRADAS NAO PAVIMENTADAS E DE DIFICIL ACESSO. OBS. APÓS A REALIZAÇÃO DOS SERVIÇOS O VEICULO DEVERÁ PERNOITAR NA GARAGEM MUNICIPAL.</t>
  </si>
  <si>
    <t>SAINDO DA GARAGEM MUNICIPAL, C/  DESTINO AS FAZENDAS:  COITÉ, MAIADA, PONTAL, VENERANDA, BOA VISTA, TUBARÃO, MORRO DO CAPIM, SÃO MANOEL, BURITI, LAGE, CAMPO BONITO, DALAS, SÃO MANOELZINHO E SUCUPIRA  EM BUSCA DOS ALUNOS(S) PARA A(S) ESCOLA/COLEGIO (S) JOANA MIRANDA, NIEDJA, POLIVALENTE, FELISMINA, JOSÉ PEREIRA E DOM ALANO E VICE-VERSA, EM ESTRADAS NAO PAVIMENTADAS E DE DIFICIL ACESSO. OBS. APÓS A REALIZAÇÃO DOS SERVIÇOS O VEICULO DEVERÁ PERNOITAR NA GARAGEM MUNICIPAL.</t>
  </si>
  <si>
    <t>SAINDO DA GARAGEM MUNICIPAL, C/  DESTINO AS FAZENDAS: DE DEDÊ, SETOR DOM ALANO, CHÁCARA BURITIS E FAZENDA CONQUISTA EM BUSCA DOS ALUNOS(S) PARA A(S) ESCOLA/COLEGIO (S) JOSÉ PEREIRA, MARIANO, POLIVALENTE, ZILMA, JOANA MIRANDA E NIEDJA E VICE-VERSA, EM ESTRADAS NAO PAVIMENTADAS E DE DIFICIL ACESSO. OBS. APÓS A REALIZAÇÃO DOS SERVIÇOS O VEICULO DEVERÁ PERNOITAR NA GARAGEM MUNICIPAL.</t>
  </si>
  <si>
    <t>SAINDO DA GARAGEM MUNICIPAL, C/  DESTINO AS FAZENDAS: BREJAO I, CHÃO PRETO, BREJAO II E OLHO D´AGUA,  EM BUSCA DOS ALUNOS(S) PARA PARA A(S) ESCOLA/COLEGIO  OSWALDO ALVES DE SOUZA E VICE-VERSA,  EM ESTRADAS NAO PAVIMENTADAS E DE DIFICIL ACESSO. OBS. APÓS A REALIZAÇÃO DOS SERVIÇOS O VEICULO DEVERÁ PERNOITAR NA GARAGEM MUNICIPAL.</t>
  </si>
  <si>
    <t>SAINDO DA GARAGEM MUNICIPAL, C/  DESTINO AS FAZENDAS: ESPIRITO SANTO, LAVANDEIRA, SO GRAOS,  E ALEGRE EM BUSCA DOS ALUNOS(S) PARA A(S) ESCOLA/COLEGIO (S) DOM ALANO, NIEDJA, POLIVALENTE, JOANA MIRANDA E ZILMA E VICE-VERSA,  EM ESTRADAS NAO PAVIMENTADAS E DE DIFICIL ACESSO. OBS. APÓS A REALIZAÇÃO DOS SERVIÇOS O VEICULO DEVERÁ PERNOITAR NA GARAGEM MUNICIPAL.</t>
  </si>
  <si>
    <t>SAINDO DA GARAGEM MUNICIPAL, C/  DESTINO AS FAZENDAS: POTES, CAMPONESA, BALNEARIO BEZERRA E GERAIS,  EM BUSCA DOS ALUNOS(S) PARA A(S) ESCOLA/COLEGIO (S) DOM ALANO, NIEDJA, RICARDA, POLIVALENTE, JOANA MIRANDA E MARIANO BARBOSA  E VICE-VERSA, EM ESTRADAS NAO PAVIMENTADAS E DE DIFICIL ACESSO. OBS. APÓS A REALIZAÇÃO DOS SERVIÇOS O VEICULO DEVERÁ PERNOITAR NA GARAGEM MUNICIPAL.</t>
  </si>
  <si>
    <t>SAINDO DA GARAGEM MUNICIPAL, C/  DESTINO AS CHACARAS DO WILLIAN, POR DO SOL E FAZENDAS: BONILHA E BOA NOVA,  EM BUSCA DOS ALUNOS(S) PARA A(S) ESCOLA/COLEGIO (S) JOSÉ PEREIRA, JANDIRA AIRES, MARIANO BARBOSA, ZILMA, JOANA MIRANDA, POLIVALENTE, E DOM ALANO  E VICE-VERSA, EM ESTRADAS NAO PAVIMENTADAS E DE DIFICIL ACESSO. OBS. APÓS A REALIZAÇÃO DOS SERVIÇOS O VEICULO DEVERÁ PERNOITAR NA GARAGEM MUNICIPAL.</t>
  </si>
  <si>
    <t>SAINDO DA GARAGEM MUNICIPAL, C/  DESTINO AS FAZENDAS: PRIMAVERA, CRISTIANO E FUNDÃO  EM BUSCA DOS ALUNOS(S) PARA A(S) ESCOLA/COLEGIO OSWALDO ALVES DE SOUZA  E VICE-VERSA, EM ESTRADAS NAO PAVIMENTADAS E DE DIFICIL ACESSO. OBS. APÓS A REALIZAÇÃO DOS SERVIÇOS O VEICULO DEVERÁ PERNOITAR NA GARAGEM MUNICIPAL.</t>
  </si>
  <si>
    <t>SAINDO DA ESCOLA MARIANA P. MAGALHAES, DIST. DE POUSO ALTO, C/  DESTINO AO POVOADO BURITIZAIS, E FAZENDAS:  DUAS MENINAS, ARCO IRIS, INVERNADA E MOSQUITO, EM BUSCA DOS ALUNOS(S) PARA A REFERIDA ESCOLA E VICE-VERSA EM ESTRADAS NAO PAVIMENTADAS E DE DIFICIL ACESSO. OBS. APÓS A REALIZAÇÃO DOS SERVIÇOS O VEICULO DEVERÁ PERNOITAR NO PÁTIO DA REFERIDA ESCOLA.</t>
  </si>
  <si>
    <t>SAINDO DA ESCOLA MARIANA P. MAGALHAES, DIST. DE POUSO ALTO, C/  DESTINO AS FAZENDAS:  DIVISÃO, TAPERINHA, ALBANEZA, BOA VISTA, BOA ESPERANÇA, CHAPADA REDONDA E DOIS IRMAOS,  EM BUSCA DOS ALUNOS(S) PARA A REFERIDA ESCOLA E VICE-VERSA, EM ESTRADAS NAO PAVIMENTADAS E DE DIFICIL ACESSO. OBS. APÓS A REALIZAÇÃO DOS SERVIÇOS O VEICULO DEVERÁ PERNOITAR NO PÁTIO DA REFERIDA ESCOLA.</t>
  </si>
  <si>
    <t>SAINDO DA ESCOLA MARIANA P. MAGALHAES, DIST. DE POUSO ALTO, C/  DESTINO AS FAZENDAS:   DIVISAO, TAPERINHA, BELEZA, TRÊS MARIAS, CAPAO, BELO HORIZONTE E SÃO FELIPE,  EM BUSCA DOS ALUNOS(S) PARA A REFERIDA ESCOLA E VICE-VERSA, EM ESTRADAS NAO PAVIMENTADAS E DE DIFICIL ACESSO. OBS. APÓS A REALIZAÇÃO DOS SERVIÇOS O VEICULO DEVERÁ PERNOITAR NO PÁTIO DA REFERIDA ESCOLA.</t>
  </si>
  <si>
    <t>SAINDO DA ESCOLA MARIANA P. MAGALHAES, DIST. DE POUSO ALTO, C/  DESTINO AS FAZENDAS: BOM JESUS, PEDRINHAS, 2 IRMAOS, CHAPADA REDONDA I,  DOIS IRMÃOS E SÃO FELIPE,  EM BUSCA DOS ALUNOS(S) PARA A REFERIDA ESCOLA E VICE-VERSA, EM ESTRADAS NAO PAVIMENTADAS E DE DIFICIL ACESSO. OBS. APÓS A REALIZAÇÃO DOS SERVIÇOS O VEICULO DEVERÁ PERNOITAR NO PÁTIO DA REFERIDA ESCOLA.</t>
  </si>
  <si>
    <t>SAINDO DA ESCOLA MARIANA P. MAGALHAES C/  DESTINO A      RIACHO DE AREIA , SUCUPIRA, JERICÓ ATÉ A FAZENDA JACURUTÚ E BANANAL, EM BUSCA DOS ALUNOS(S) PARA A REFERIDA ESCOLA E VICE-VERSA, EM ESTRADAS NAO PAVIMENTADAS E DE DIFICIL ACESSO. OBS. APÓS A REALIZAÇÃO DOS SERVIÇOS O VEICULO DEVERÁ PERNOITAR NO PÁTIO DA REFERIDA ESCOLA.</t>
  </si>
  <si>
    <t>Valor por extenso:</t>
  </si>
  <si>
    <t>Um</t>
  </si>
  <si>
    <t>Dois</t>
  </si>
  <si>
    <t>Três</t>
  </si>
  <si>
    <t>Quatro</t>
  </si>
  <si>
    <t>Cinco</t>
  </si>
  <si>
    <t>Seis</t>
  </si>
  <si>
    <t>Sete</t>
  </si>
  <si>
    <t>Oito</t>
  </si>
  <si>
    <t>Nove</t>
  </si>
  <si>
    <t>Dez</t>
  </si>
  <si>
    <t>Onze</t>
  </si>
  <si>
    <t>Doze</t>
  </si>
  <si>
    <t>Treze</t>
  </si>
  <si>
    <t>Quatorze</t>
  </si>
  <si>
    <t>Quinze</t>
  </si>
  <si>
    <t>Dezesseis</t>
  </si>
  <si>
    <t>Dezessete</t>
  </si>
  <si>
    <t>Dezoito</t>
  </si>
  <si>
    <t>Dezenove</t>
  </si>
  <si>
    <t>Vinte</t>
  </si>
  <si>
    <t>Trinta</t>
  </si>
  <si>
    <t>Quarenta</t>
  </si>
  <si>
    <t>Cinquenta</t>
  </si>
  <si>
    <t>Sessenta</t>
  </si>
  <si>
    <t>Setenta</t>
  </si>
  <si>
    <t>Oitenta</t>
  </si>
  <si>
    <t>Noventa</t>
  </si>
  <si>
    <t>Cem</t>
  </si>
  <si>
    <t>Duzentos</t>
  </si>
  <si>
    <t>Trezentos</t>
  </si>
  <si>
    <t>Quatrocentos</t>
  </si>
  <si>
    <t>Quinhentos</t>
  </si>
  <si>
    <t>Seiscentos</t>
  </si>
  <si>
    <t>Setecentos</t>
  </si>
  <si>
    <t>Oitocentos</t>
  </si>
  <si>
    <t>Novecentos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</si>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</sst>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,##0.0000_);\(\ ###,##0.0000\)"/>
    <numFmt numFmtId="165" formatCode="&quot;R$&quot;\ #,##0.0000_);\(&quot;R$&quot;\ #,##0.0000\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/>
    <xf numFmtId="49" fontId="3" fillId="0" borderId="1" xfId="0" applyNumberFormat="1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7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2</xdr:col>
      <xdr:colOff>444500</xdr:colOff>
      <xdr:row>5</xdr:row>
      <xdr:rowOff>171450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27000"/>
          <a:ext cx="1270000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abSelected="1" workbookViewId="0"/>
  </sheetViews>
  <sheetFormatPr defaultRowHeight="15" x14ac:dyDescent="0.25"/>
  <cols>
    <col min="1" max="1" width="7.7109375" customWidth="1"/>
    <col min="2" max="2" width="6.5703125" bestFit="1" customWidth="1"/>
    <col min="3" max="3" width="9.7109375" bestFit="1" customWidth="1"/>
    <col min="4" max="4" width="26.7109375" customWidth="1"/>
    <col min="5" max="5" width="18.28515625" customWidth="1"/>
    <col min="6" max="6" width="10.28515625" bestFit="1" customWidth="1"/>
    <col min="7" max="7" width="30.7109375" customWidth="1"/>
    <col min="9" max="17" width="0" hidden="1" customWidth="1"/>
  </cols>
  <sheetData>
    <row r="1" spans="1:17" x14ac:dyDescent="0.25">
      <c r="I1" s="23" t="s">
        <v>41</v>
      </c>
      <c r="J1" s="23" t="s">
        <v>60</v>
      </c>
      <c r="K1" s="23" t="s">
        <v>68</v>
      </c>
      <c r="M1" s="23" t="str">
        <f>TEXT(I21,"000000000000,00")</f>
        <v>000000000000,00</v>
      </c>
      <c r="P1" s="23" t="str">
        <f>MID(M1,1,3)</f>
        <v>000</v>
      </c>
    </row>
    <row r="2" spans="1:17" ht="15.75" x14ac:dyDescent="0.25">
      <c r="D2" s="1" t="s">
        <v>0</v>
      </c>
      <c r="E2" s="2"/>
      <c r="F2" s="2"/>
      <c r="G2" s="2"/>
      <c r="I2" s="23" t="s">
        <v>42</v>
      </c>
      <c r="J2" s="23" t="s">
        <v>61</v>
      </c>
      <c r="K2" s="23" t="s">
        <v>69</v>
      </c>
      <c r="P2" s="23" t="str">
        <f>MID(M1,4,3)</f>
        <v>000</v>
      </c>
    </row>
    <row r="3" spans="1:17" ht="15.75" x14ac:dyDescent="0.25">
      <c r="D3" s="1" t="s">
        <v>1</v>
      </c>
      <c r="E3" s="2"/>
      <c r="F3" s="2"/>
      <c r="G3" s="2"/>
      <c r="I3" s="23" t="s">
        <v>43</v>
      </c>
      <c r="J3" s="23" t="s">
        <v>62</v>
      </c>
      <c r="K3" s="23" t="s">
        <v>70</v>
      </c>
      <c r="P3" s="23" t="str">
        <f>MID(M1,7,3)</f>
        <v>000</v>
      </c>
    </row>
    <row r="4" spans="1:17" x14ac:dyDescent="0.25">
      <c r="I4" s="23" t="s">
        <v>44</v>
      </c>
      <c r="J4" s="23" t="s">
        <v>63</v>
      </c>
      <c r="K4" s="23" t="s">
        <v>71</v>
      </c>
      <c r="P4" s="23" t="str">
        <f>MID(M1,10,3)</f>
        <v>000</v>
      </c>
    </row>
    <row r="5" spans="1:17" x14ac:dyDescent="0.25">
      <c r="I5" s="23" t="s">
        <v>45</v>
      </c>
      <c r="J5" s="23" t="s">
        <v>64</v>
      </c>
      <c r="K5" s="23" t="s">
        <v>72</v>
      </c>
      <c r="P5" s="23" t="str">
        <f>IF(VALUE(MID(M1,14,2))&gt;0,MID(M1,14,2),"000")</f>
        <v>000</v>
      </c>
    </row>
    <row r="6" spans="1:17" x14ac:dyDescent="0.25">
      <c r="I6" s="23" t="s">
        <v>46</v>
      </c>
      <c r="J6" s="23" t="s">
        <v>65</v>
      </c>
      <c r="K6" s="23" t="s">
        <v>73</v>
      </c>
    </row>
    <row r="7" spans="1:17" x14ac:dyDescent="0.25">
      <c r="A7" s="3" t="s">
        <v>2</v>
      </c>
      <c r="B7" s="2"/>
      <c r="C7" s="2"/>
      <c r="D7" s="2"/>
      <c r="E7" s="2"/>
      <c r="F7" s="2"/>
      <c r="G7" s="2"/>
      <c r="I7" s="23" t="s">
        <v>47</v>
      </c>
      <c r="J7" s="23" t="s">
        <v>66</v>
      </c>
      <c r="K7" s="23" t="s">
        <v>74</v>
      </c>
    </row>
    <row r="8" spans="1:17" x14ac:dyDescent="0.25">
      <c r="A8" s="3" t="s">
        <v>3</v>
      </c>
      <c r="B8" s="2"/>
      <c r="C8" s="2"/>
      <c r="D8" s="2"/>
      <c r="E8" s="2"/>
      <c r="F8" s="2"/>
      <c r="G8" s="2"/>
      <c r="I8" s="23" t="s">
        <v>48</v>
      </c>
      <c r="J8" s="23" t="s">
        <v>67</v>
      </c>
      <c r="K8" s="23" t="s">
        <v>75</v>
      </c>
      <c r="M8" s="23" t="str">
        <f ca="1">CONCATENATE(Q15,Q16," ",Q20,Q21," ",Q25,Q26," ",Q30,Q31," ",IF(Q36&lt;&gt;"",IF((P1+P2+P3+P4)&gt;0,CONCATENATE(" e ",Q36),Q36),""))</f>
        <v xml:space="preserve">    </v>
      </c>
    </row>
    <row r="9" spans="1:17" x14ac:dyDescent="0.25">
      <c r="I9" s="23" t="s">
        <v>49</v>
      </c>
      <c r="J9" s="23" t="s">
        <v>68</v>
      </c>
      <c r="K9" s="23" t="s">
        <v>76</v>
      </c>
    </row>
    <row r="10" spans="1:17" x14ac:dyDescent="0.25">
      <c r="A10" s="7" t="s">
        <v>4</v>
      </c>
      <c r="B10" s="8"/>
      <c r="C10" s="9"/>
      <c r="D10" s="10"/>
      <c r="E10" s="10"/>
      <c r="I10" s="23" t="s">
        <v>50</v>
      </c>
    </row>
    <row r="11" spans="1:17" x14ac:dyDescent="0.25">
      <c r="A11" s="7" t="s">
        <v>5</v>
      </c>
      <c r="B11" s="8"/>
      <c r="C11" s="9"/>
      <c r="D11" s="10"/>
      <c r="E11" s="10"/>
      <c r="I11" s="23" t="s">
        <v>51</v>
      </c>
    </row>
    <row r="12" spans="1:17" x14ac:dyDescent="0.25">
      <c r="A12" s="7" t="s">
        <v>6</v>
      </c>
      <c r="B12" s="8"/>
      <c r="C12" s="9"/>
      <c r="D12" s="10"/>
      <c r="E12" s="10"/>
      <c r="I12" s="23" t="s">
        <v>52</v>
      </c>
    </row>
    <row r="13" spans="1:17" x14ac:dyDescent="0.25">
      <c r="A13" s="7" t="s">
        <v>7</v>
      </c>
      <c r="B13" s="8"/>
      <c r="C13" s="9"/>
      <c r="D13" s="10"/>
      <c r="E13" s="10"/>
      <c r="I13" s="23" t="s">
        <v>53</v>
      </c>
    </row>
    <row r="14" spans="1:17" x14ac:dyDescent="0.25">
      <c r="A14" s="7" t="s">
        <v>8</v>
      </c>
      <c r="B14" s="8"/>
      <c r="C14" s="9"/>
      <c r="D14" s="10"/>
      <c r="E14" s="10"/>
      <c r="I14" s="23" t="s">
        <v>54</v>
      </c>
      <c r="L14" s="23" t="str">
        <f>P1</f>
        <v>000</v>
      </c>
    </row>
    <row r="15" spans="1:17" x14ac:dyDescent="0.25">
      <c r="A15" s="7" t="s">
        <v>9</v>
      </c>
      <c r="B15" s="8"/>
      <c r="C15" s="11"/>
      <c r="D15" s="10"/>
      <c r="E15" s="10"/>
      <c r="F15" s="5" t="s">
        <v>11</v>
      </c>
      <c r="G15" s="2"/>
      <c r="I15" s="23" t="s">
        <v>55</v>
      </c>
      <c r="L15" s="23" t="str">
        <f>MID(L14,2,2)</f>
        <v>00</v>
      </c>
      <c r="Q15" s="23" t="str">
        <f ca="1">IF(VALUE(MID(L14,1,1))&gt;0,IF(VALUE(L15)&lt;1,CONCATENATE(INDIRECT(CONCATENATE("C",MID(L14,1,1)))," bilhões"),IF(VALUE(MID(L14,1,1))=1,"Cento e ",CONCATENATE(INDIRECT(CONCATENATE("C",VALUE(MID(L14,1,1))))," e "))),"")</f>
        <v/>
      </c>
    </row>
    <row r="16" spans="1:17" x14ac:dyDescent="0.25">
      <c r="A16" s="7" t="s">
        <v>10</v>
      </c>
      <c r="B16" s="8"/>
      <c r="C16" s="12"/>
      <c r="D16" s="10"/>
      <c r="E16" s="10"/>
      <c r="I16" s="23" t="s">
        <v>56</v>
      </c>
      <c r="L16" s="23" t="str">
        <f>IF(VALUE(L15)&gt;0,IF(VALUE(MID(L15,1,1))&lt; 2,CONCATENATE("I",VALUE(L15)),CONCATENATE("J",MID(L15,1,1)-1)),"")</f>
        <v/>
      </c>
      <c r="M16" s="23" t="str">
        <f>IF(VALUE(MID(L15,2,1))&gt;0,CONCATENATE("I",MID(L15,2,1)),"")</f>
        <v/>
      </c>
      <c r="Q16" s="23" t="str">
        <f ca="1">IF(L16&lt;&gt;"",CONCATENATE(INDIRECT(L16),IF(M16&lt;&gt;"",IF(M16&lt;&gt;L16,IF(MID(L16,1,1)&lt;&gt;MID(M16,1,1),CONCATENATE(" e ",INDIRECT(M16)),""),""),""),IF(VALUE(L14)&gt;1," Bilhões", " Bilhão")),"")</f>
        <v/>
      </c>
    </row>
    <row r="17" spans="1:26" x14ac:dyDescent="0.25">
      <c r="I17" s="23" t="s">
        <v>57</v>
      </c>
    </row>
    <row r="18" spans="1:26" x14ac:dyDescent="0.25">
      <c r="B18" s="6" t="s">
        <v>12</v>
      </c>
      <c r="C18" s="2"/>
      <c r="D18" s="2"/>
      <c r="E18" s="2"/>
      <c r="F18" s="2"/>
      <c r="G18" s="2"/>
      <c r="I18" s="23" t="s">
        <v>58</v>
      </c>
    </row>
    <row r="19" spans="1:26" x14ac:dyDescent="0.25">
      <c r="A19" s="6" t="s">
        <v>13</v>
      </c>
      <c r="B19" s="2"/>
      <c r="C19" s="2"/>
      <c r="D19" s="2"/>
      <c r="E19" s="2"/>
      <c r="F19" s="2"/>
      <c r="G19" s="2"/>
      <c r="I19" s="23" t="s">
        <v>59</v>
      </c>
      <c r="L19" s="23" t="str">
        <f>P2</f>
        <v>000</v>
      </c>
    </row>
    <row r="20" spans="1:26" x14ac:dyDescent="0.25">
      <c r="A20" s="4" t="s">
        <v>14</v>
      </c>
      <c r="B20" s="2"/>
      <c r="C20" s="2"/>
      <c r="D20" s="2"/>
      <c r="E20" s="2"/>
      <c r="F20" s="2"/>
      <c r="G20" s="2"/>
      <c r="L20" s="23" t="str">
        <f>MID(L19,2,2)</f>
        <v>00</v>
      </c>
      <c r="Q20" s="23" t="str">
        <f ca="1">IF(VALUE(MID(L19,1,1))&gt;0,IF(VALUE(L20)&lt;1,CONCATENATE(INDIRECT(CONCATENATE("K",MID(L19,1,1)))," Milhões"),IF(VALUE(MID(L19,1,1))=1,"Cento e ",CONCATENATE(INDIRECT(CONCATENATE("K",VALUE(MID(L19,1,1))))," e "))),"")</f>
        <v/>
      </c>
    </row>
    <row r="21" spans="1:26" x14ac:dyDescent="0.25">
      <c r="I21" s="24">
        <f>G40</f>
        <v>0</v>
      </c>
      <c r="L21" s="23" t="str">
        <f>IF(VALUE(L20)&gt;0,IF(VALUE(MID(L20,1,1))&lt; 2,CONCATENATE("I",VALUE(L20)),CONCATENATE("J",MID(L20,1,1)-1)),"")</f>
        <v/>
      </c>
      <c r="M21" s="23" t="str">
        <f>IF(VALUE(MID(L20,2,1))&gt;0,CONCATENATE("I",MID(L20,2,1)),"")</f>
        <v/>
      </c>
      <c r="Q21" s="23" t="str">
        <f ca="1">IF(L21&lt;&gt;"",CONCATENATE(INDIRECT(L21),IF(M21&lt;&gt;"",IF(M21&lt;&gt;L21,IF(MID(L21,1,1)&lt;&gt;MID(M21,1,1),CONCATENATE(" e ",INDIRECT(M21)),""),""),""),IF(VALUE(L19)&gt;1,IF(VALUE(L24+L25)=0," Milhões de Reais"," Milhões e"),IF(VALUE(L24+L25+L28+L30)=0," Milhão de Reais"," Milhão"))),"")</f>
        <v/>
      </c>
    </row>
    <row r="22" spans="1:26" x14ac:dyDescent="0.25">
      <c r="A22" s="13" t="s">
        <v>15</v>
      </c>
      <c r="B22" s="13" t="s">
        <v>16</v>
      </c>
      <c r="C22" s="13" t="s">
        <v>17</v>
      </c>
      <c r="D22" s="13" t="s">
        <v>18</v>
      </c>
      <c r="E22" s="13" t="s">
        <v>19</v>
      </c>
      <c r="F22" s="13" t="s">
        <v>20</v>
      </c>
      <c r="G22" s="13" t="s">
        <v>21</v>
      </c>
    </row>
    <row r="23" spans="1:26" ht="157.5" x14ac:dyDescent="0.25">
      <c r="A23" s="14">
        <v>1</v>
      </c>
      <c r="B23" s="14" t="s">
        <v>22</v>
      </c>
      <c r="C23" s="16">
        <v>189</v>
      </c>
      <c r="D23" s="17" t="s">
        <v>23</v>
      </c>
      <c r="E23" s="18"/>
      <c r="F23" s="19"/>
      <c r="G23" s="20">
        <f>IFERROR(C23*F23,0)</f>
        <v>0</v>
      </c>
      <c r="Z23" s="15">
        <v>30074</v>
      </c>
    </row>
    <row r="24" spans="1:26" ht="146.25" x14ac:dyDescent="0.25">
      <c r="A24" s="14">
        <v>2</v>
      </c>
      <c r="B24" s="14" t="s">
        <v>22</v>
      </c>
      <c r="C24" s="16">
        <v>189</v>
      </c>
      <c r="D24" s="17" t="s">
        <v>24</v>
      </c>
      <c r="E24" s="18"/>
      <c r="F24" s="19"/>
      <c r="G24" s="20">
        <f>IFERROR(C24*F24,0)</f>
        <v>0</v>
      </c>
      <c r="L24" s="23" t="str">
        <f>P3</f>
        <v>000</v>
      </c>
      <c r="Z24" s="15">
        <v>30075</v>
      </c>
    </row>
    <row r="25" spans="1:26" ht="146.25" x14ac:dyDescent="0.25">
      <c r="A25" s="14">
        <v>3</v>
      </c>
      <c r="B25" s="14" t="s">
        <v>22</v>
      </c>
      <c r="C25" s="16">
        <v>189</v>
      </c>
      <c r="D25" s="17" t="s">
        <v>25</v>
      </c>
      <c r="E25" s="18"/>
      <c r="F25" s="19"/>
      <c r="G25" s="20">
        <f>IFERROR(C25*F25,0)</f>
        <v>0</v>
      </c>
      <c r="L25" s="23" t="str">
        <f>MID(L24,2,2)</f>
        <v>00</v>
      </c>
      <c r="Q25" s="23" t="str">
        <f ca="1">IF(VALUE(MID(L24,1,1))&gt;0,IF(VALUE(L25)&lt;1,CONCATENATE(INDIRECT(CONCATENATE("K",MID(L24,1,1))),IF(VALUE(L29+L30)=0," Mil Reais"," Mil e")),IF(VALUE(MID(L24,1,1))=1,"Cento e ",CONCATENATE(INDIRECT(CONCATENATE("K",VALUE(MID(L24,1,1))))," e "))),"")</f>
        <v/>
      </c>
      <c r="Z25" s="15">
        <v>30076</v>
      </c>
    </row>
    <row r="26" spans="1:26" ht="146.25" x14ac:dyDescent="0.25">
      <c r="A26" s="14">
        <v>4</v>
      </c>
      <c r="B26" s="14" t="s">
        <v>22</v>
      </c>
      <c r="C26" s="16">
        <v>189</v>
      </c>
      <c r="D26" s="17" t="s">
        <v>26</v>
      </c>
      <c r="E26" s="18"/>
      <c r="F26" s="19"/>
      <c r="G26" s="20">
        <f>IFERROR(C26*F26,0)</f>
        <v>0</v>
      </c>
      <c r="L26" s="23" t="str">
        <f>IF(VALUE(L25)&gt;0,IF(VALUE(MID(L25,1,1))&lt; 2,CONCATENATE("I",VALUE(L25)),CONCATENATE("J",MID(L25,1,1)-1)),"")</f>
        <v/>
      </c>
      <c r="M26" s="23" t="str">
        <f>IF(VALUE(MID(L25,2,1))&gt;0,CONCATENATE("I",MID(L25,2,1)),"")</f>
        <v/>
      </c>
      <c r="Q26" s="23" t="str">
        <f ca="1">IF(L26&lt;&gt;"",CONCATENATE(INDIRECT(L26),IF(M26&lt;&gt;"",IF(M26&lt;&gt;L26,IF(MID(L26,1,1)&lt;&gt;MID(M26,1,1),CONCATENATE(" e ",INDIRECT(M26)),""),""),""),IF(VALUE(L24)&gt;1,IF(VALUE(L29+L30)=0," Mil Reais"," Mil e"),IF(VALUE(L29+L30)=0," Mil Reais"," Mil e"))),"")</f>
        <v/>
      </c>
      <c r="Z26" s="15">
        <v>30077</v>
      </c>
    </row>
    <row r="27" spans="1:26" ht="146.25" x14ac:dyDescent="0.25">
      <c r="A27" s="14">
        <v>5</v>
      </c>
      <c r="B27" s="14" t="s">
        <v>22</v>
      </c>
      <c r="C27" s="16">
        <v>189</v>
      </c>
      <c r="D27" s="17" t="s">
        <v>27</v>
      </c>
      <c r="E27" s="18"/>
      <c r="F27" s="19"/>
      <c r="G27" s="20">
        <f>IFERROR(C27*F27,0)</f>
        <v>0</v>
      </c>
      <c r="Z27" s="15">
        <v>30078</v>
      </c>
    </row>
    <row r="28" spans="1:26" ht="168.75" x14ac:dyDescent="0.25">
      <c r="A28" s="14">
        <v>6</v>
      </c>
      <c r="B28" s="14" t="s">
        <v>22</v>
      </c>
      <c r="C28" s="16">
        <v>189</v>
      </c>
      <c r="D28" s="17" t="s">
        <v>28</v>
      </c>
      <c r="E28" s="18"/>
      <c r="F28" s="19"/>
      <c r="G28" s="20">
        <f>IFERROR(C28*F28,0)</f>
        <v>0</v>
      </c>
      <c r="Z28" s="15">
        <v>30079</v>
      </c>
    </row>
    <row r="29" spans="1:26" ht="135" x14ac:dyDescent="0.25">
      <c r="A29" s="14">
        <v>7</v>
      </c>
      <c r="B29" s="14" t="s">
        <v>22</v>
      </c>
      <c r="C29" s="16">
        <v>189</v>
      </c>
      <c r="D29" s="17" t="s">
        <v>29</v>
      </c>
      <c r="E29" s="18"/>
      <c r="F29" s="19"/>
      <c r="G29" s="20">
        <f>IFERROR(C29*F29,0)</f>
        <v>0</v>
      </c>
      <c r="L29" s="23" t="str">
        <f>P4</f>
        <v>000</v>
      </c>
      <c r="Z29" s="15">
        <v>30080</v>
      </c>
    </row>
    <row r="30" spans="1:26" ht="112.5" x14ac:dyDescent="0.25">
      <c r="A30" s="14">
        <v>8</v>
      </c>
      <c r="B30" s="14" t="s">
        <v>22</v>
      </c>
      <c r="C30" s="16">
        <v>189</v>
      </c>
      <c r="D30" s="17" t="s">
        <v>30</v>
      </c>
      <c r="E30" s="18"/>
      <c r="F30" s="19"/>
      <c r="G30" s="20">
        <f>IFERROR(C30*F30,0)</f>
        <v>0</v>
      </c>
      <c r="L30" s="23" t="str">
        <f>MID(L29,2,2)</f>
        <v>00</v>
      </c>
      <c r="Q30" s="23" t="str">
        <f ca="1">IF(VALUE(MID(L29,1,1))&gt;0,IF(VALUE(L30)&lt;1,CONCATENATE(INDIRECT(CONCATENATE("K",MID(L29,1,1)))," Reais"),IF(VALUE(MID(L29,1,1))=1,"Cento e ",CONCATENATE(INDIRECT(CONCATENATE("K",VALUE(MID(L29,1,1))))," e "))),"")</f>
        <v/>
      </c>
      <c r="Z30" s="15">
        <v>30081</v>
      </c>
    </row>
    <row r="31" spans="1:26" ht="135" x14ac:dyDescent="0.25">
      <c r="A31" s="14">
        <v>9</v>
      </c>
      <c r="B31" s="14" t="s">
        <v>22</v>
      </c>
      <c r="C31" s="16">
        <v>189</v>
      </c>
      <c r="D31" s="17" t="s">
        <v>31</v>
      </c>
      <c r="E31" s="18"/>
      <c r="F31" s="19"/>
      <c r="G31" s="20">
        <f>IFERROR(C31*F31,0)</f>
        <v>0</v>
      </c>
      <c r="L31" s="23" t="str">
        <f>IF(VALUE(L30)&gt;0,IF(VALUE(MID(L30,1,1))&lt; 2,CONCATENATE("I",VALUE(L30)),CONCATENATE("J",MID(L30,1,1)-1)),"")</f>
        <v/>
      </c>
      <c r="M31" s="23" t="str">
        <f>IF(VALUE(MID(L30,2,1))&gt;0,CONCATENATE("I",MID(L30,2,1)),"")</f>
        <v/>
      </c>
      <c r="Q31" s="23" t="str">
        <f ca="1">IF(L31&lt;&gt;"",CONCATENATE(INDIRECT(L31),IF(M31&lt;&gt;"",IF(M31&lt;&gt;L31,IF(MID(L31,1,1)&lt;&gt;MID(M31,1,1),CONCATENATE(" e ",INDIRECT(M31)),""),""),""),IF(VALUE(L29)&gt;1," Reais", " Real")),"")</f>
        <v/>
      </c>
      <c r="Z31" s="15">
        <v>30082</v>
      </c>
    </row>
    <row r="32" spans="1:26" ht="146.25" x14ac:dyDescent="0.25">
      <c r="A32" s="14">
        <v>10</v>
      </c>
      <c r="B32" s="14" t="s">
        <v>22</v>
      </c>
      <c r="C32" s="16">
        <v>189</v>
      </c>
      <c r="D32" s="17" t="s">
        <v>32</v>
      </c>
      <c r="E32" s="18"/>
      <c r="F32" s="19"/>
      <c r="G32" s="20">
        <f>IFERROR(C32*F32,0)</f>
        <v>0</v>
      </c>
      <c r="Z32" s="15">
        <v>30083</v>
      </c>
    </row>
    <row r="33" spans="1:26" ht="146.25" x14ac:dyDescent="0.25">
      <c r="A33" s="14">
        <v>11</v>
      </c>
      <c r="B33" s="14" t="s">
        <v>22</v>
      </c>
      <c r="C33" s="16">
        <v>189</v>
      </c>
      <c r="D33" s="17" t="s">
        <v>33</v>
      </c>
      <c r="E33" s="18"/>
      <c r="F33" s="19"/>
      <c r="G33" s="20">
        <f>IFERROR(C33*F33,0)</f>
        <v>0</v>
      </c>
      <c r="Z33" s="15">
        <v>30084</v>
      </c>
    </row>
    <row r="34" spans="1:26" ht="112.5" x14ac:dyDescent="0.25">
      <c r="A34" s="14">
        <v>12</v>
      </c>
      <c r="B34" s="14" t="s">
        <v>22</v>
      </c>
      <c r="C34" s="16">
        <v>189</v>
      </c>
      <c r="D34" s="17" t="s">
        <v>34</v>
      </c>
      <c r="E34" s="18"/>
      <c r="F34" s="19"/>
      <c r="G34" s="20">
        <f>IFERROR(C34*F34,0)</f>
        <v>0</v>
      </c>
      <c r="Z34" s="15">
        <v>30085</v>
      </c>
    </row>
    <row r="35" spans="1:26" ht="135" x14ac:dyDescent="0.25">
      <c r="A35" s="14">
        <v>13</v>
      </c>
      <c r="B35" s="14" t="s">
        <v>22</v>
      </c>
      <c r="C35" s="16">
        <v>195</v>
      </c>
      <c r="D35" s="17" t="s">
        <v>35</v>
      </c>
      <c r="E35" s="18"/>
      <c r="F35" s="19"/>
      <c r="G35" s="20">
        <f>IFERROR(C35*F35,0)</f>
        <v>0</v>
      </c>
      <c r="L35" s="23" t="str">
        <f>P5</f>
        <v>000</v>
      </c>
      <c r="Z35" s="15">
        <v>30086</v>
      </c>
    </row>
    <row r="36" spans="1:26" ht="146.25" x14ac:dyDescent="0.25">
      <c r="A36" s="14">
        <v>14</v>
      </c>
      <c r="B36" s="14" t="s">
        <v>22</v>
      </c>
      <c r="C36" s="16">
        <v>195</v>
      </c>
      <c r="D36" s="17" t="s">
        <v>36</v>
      </c>
      <c r="E36" s="18"/>
      <c r="F36" s="19"/>
      <c r="G36" s="20">
        <f>IFERROR(C36*F36,0)</f>
        <v>0</v>
      </c>
      <c r="L36" s="23" t="str">
        <f>IF(L35&lt;&gt;"",IF(VALUE(L35)&gt;0,IF(VALUE(MID(L35,1,1))&lt; 2,CONCATENATE("I",VALUE(L35)),CONCATENATE("J",MID(L35,1,1)-1)),""),"")</f>
        <v/>
      </c>
      <c r="M36" s="23" t="str">
        <f>IF(VALUE(MID(L35,2,1))&gt;0,CONCATENATE("I",MID(L35,2,1)),"")</f>
        <v/>
      </c>
      <c r="Q36" s="23" t="str">
        <f ca="1">IF(L36&lt;&gt;"",CONCATENATE(INDIRECT(L36),IF(M36&lt;&gt;"",IF(M36&lt;&gt;L36,IF(MID(L36,1,1)&lt;&gt;MID(M36,1,1),CONCATENATE(" e ",INDIRECT(M36)),""),""),""),IF(VALUE(L35)&gt;1," Centavos"," Centavo")),"")</f>
        <v/>
      </c>
      <c r="Z36" s="15">
        <v>30087</v>
      </c>
    </row>
    <row r="37" spans="1:26" ht="135" x14ac:dyDescent="0.25">
      <c r="A37" s="14">
        <v>15</v>
      </c>
      <c r="B37" s="14" t="s">
        <v>22</v>
      </c>
      <c r="C37" s="16">
        <v>195</v>
      </c>
      <c r="D37" s="17" t="s">
        <v>37</v>
      </c>
      <c r="E37" s="18"/>
      <c r="F37" s="19"/>
      <c r="G37" s="20">
        <f>IFERROR(C37*F37,0)</f>
        <v>0</v>
      </c>
      <c r="Z37" s="15">
        <v>30088</v>
      </c>
    </row>
    <row r="38" spans="1:26" ht="135" x14ac:dyDescent="0.25">
      <c r="A38" s="14">
        <v>16</v>
      </c>
      <c r="B38" s="14" t="s">
        <v>22</v>
      </c>
      <c r="C38" s="16">
        <v>195</v>
      </c>
      <c r="D38" s="17" t="s">
        <v>38</v>
      </c>
      <c r="E38" s="18"/>
      <c r="F38" s="19"/>
      <c r="G38" s="20">
        <f>IFERROR(C38*F38,0)</f>
        <v>0</v>
      </c>
      <c r="Z38" s="15">
        <v>30089</v>
      </c>
    </row>
    <row r="39" spans="1:26" ht="123.75" x14ac:dyDescent="0.25">
      <c r="A39" s="14">
        <v>17</v>
      </c>
      <c r="B39" s="14" t="s">
        <v>22</v>
      </c>
      <c r="C39" s="16">
        <v>195</v>
      </c>
      <c r="D39" s="17" t="s">
        <v>39</v>
      </c>
      <c r="E39" s="18"/>
      <c r="F39" s="19"/>
      <c r="G39" s="20">
        <f>IFERROR(C39*F39,0)</f>
        <v>0</v>
      </c>
      <c r="Z39" s="15">
        <v>30090</v>
      </c>
    </row>
    <row r="40" spans="1:26" x14ac:dyDescent="0.25">
      <c r="G40" s="21">
        <f>SUM(G23:G24:G25:G26:G27:G28:G29:G30:G31:G32:G33:G34:G35:G36:G37:G38:G39)</f>
        <v>0</v>
      </c>
    </row>
    <row r="42" spans="1:26" x14ac:dyDescent="0.25">
      <c r="A42" s="22" t="s">
        <v>40</v>
      </c>
      <c r="B42" s="10"/>
      <c r="C42" s="25" t="str">
        <f ca="1">M8</f>
        <v xml:space="preserve">    </v>
      </c>
      <c r="D42" s="10"/>
      <c r="E42" s="10"/>
      <c r="F42" s="10"/>
      <c r="G42" s="10"/>
    </row>
    <row r="44" spans="1:26" x14ac:dyDescent="0.25">
      <c r="A44" s="6" t="s">
        <v>77</v>
      </c>
      <c r="B44" s="2"/>
      <c r="C44" s="2"/>
      <c r="D44" s="2"/>
      <c r="E44" s="6" t="s">
        <v>78</v>
      </c>
      <c r="F44" s="2"/>
      <c r="G44" s="2"/>
    </row>
    <row r="46" spans="1:26" x14ac:dyDescent="0.25">
      <c r="A46" s="6" t="s">
        <v>79</v>
      </c>
      <c r="B46" s="2"/>
      <c r="C46" s="2"/>
      <c r="D46" s="2"/>
      <c r="E46" s="6" t="s">
        <v>80</v>
      </c>
      <c r="F46" s="2"/>
      <c r="G46" s="2"/>
    </row>
    <row r="49" spans="3:6" ht="15.75" thickBot="1" x14ac:dyDescent="0.3"/>
    <row r="50" spans="3:6" x14ac:dyDescent="0.25">
      <c r="C50" s="26" t="s">
        <v>81</v>
      </c>
      <c r="D50" s="27"/>
      <c r="E50" s="27"/>
      <c r="F50" s="27"/>
    </row>
  </sheetData>
  <sheetProtection password="C703" sheet="1" objects="1" scenarios="1"/>
  <mergeCells count="29">
    <mergeCell ref="A44:D44"/>
    <mergeCell ref="E44:G44"/>
    <mergeCell ref="A46:D46"/>
    <mergeCell ref="E46:G46"/>
    <mergeCell ref="C50:F50"/>
    <mergeCell ref="A16:B16"/>
    <mergeCell ref="C16:E16"/>
    <mergeCell ref="F15:G15"/>
    <mergeCell ref="B18:G18"/>
    <mergeCell ref="A19:G19"/>
    <mergeCell ref="A42:B42"/>
    <mergeCell ref="C42:G42"/>
    <mergeCell ref="C12:E12"/>
    <mergeCell ref="A13:B13"/>
    <mergeCell ref="C13:E13"/>
    <mergeCell ref="A14:B14"/>
    <mergeCell ref="C14:E14"/>
    <mergeCell ref="A15:B15"/>
    <mergeCell ref="C15:E15"/>
    <mergeCell ref="D2:G2"/>
    <mergeCell ref="D3:G3"/>
    <mergeCell ref="A7:G7"/>
    <mergeCell ref="A8:G8"/>
    <mergeCell ref="A20:G20"/>
    <mergeCell ref="A10:B10"/>
    <mergeCell ref="C10:E10"/>
    <mergeCell ref="A11:B11"/>
    <mergeCell ref="C11:E11"/>
    <mergeCell ref="A12:B1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 Pc3</dc:creator>
  <cp:lastModifiedBy>Licitação Pc3</cp:lastModifiedBy>
  <dcterms:created xsi:type="dcterms:W3CDTF">2018-02-01T11:21:07Z</dcterms:created>
  <dcterms:modified xsi:type="dcterms:W3CDTF">2018-02-01T11:24:09Z</dcterms:modified>
</cp:coreProperties>
</file>